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468" activeTab="0"/>
  </bookViews>
  <sheets>
    <sheet name="Inputs" sheetId="1" r:id="rId1"/>
    <sheet name="Calculations" sheetId="2" r:id="rId2"/>
    <sheet name="Report" sheetId="3" r:id="rId3"/>
  </sheets>
  <definedNames>
    <definedName name="Company">'Inputs'!$F$9</definedName>
    <definedName name="InputMode">'Inputs'!$H$27</definedName>
    <definedName name="Labor">'Inputs'!$H$19</definedName>
    <definedName name="Lean">'Inputs'!$H$21</definedName>
    <definedName name="Materials">'Inputs'!$H$23</definedName>
    <definedName name="Mode">'Calculations'!$F$36</definedName>
    <definedName name="ModeList">'Calculations'!$B$38:$B$40</definedName>
    <definedName name="ModeText">'Calculations'!$E$37</definedName>
    <definedName name="Price">'Inputs'!$H$15</definedName>
    <definedName name="Product">'Inputs'!$F$11</definedName>
    <definedName name="Tariff">'Inputs'!$H$25</definedName>
    <definedName name="Units">'Inputs'!$H$13</definedName>
    <definedName name="Weight">'Inputs'!$H$17</definedName>
  </definedNames>
  <calcPr fullCalcOnLoad="1"/>
</workbook>
</file>

<file path=xl/sharedStrings.xml><?xml version="1.0" encoding="utf-8"?>
<sst xmlns="http://schemas.openxmlformats.org/spreadsheetml/2006/main" count="113" uniqueCount="98">
  <si>
    <t>Produce in U.S.? ...or Offshore to China? …or Mexico?</t>
  </si>
  <si>
    <t>Manufacturing Choice Cost Analysis</t>
  </si>
  <si>
    <t>Years remaining</t>
  </si>
  <si>
    <t>Labor cost</t>
  </si>
  <si>
    <t>Material cost</t>
  </si>
  <si>
    <t>Labor benefits</t>
  </si>
  <si>
    <t>China</t>
  </si>
  <si>
    <t>Mexico</t>
  </si>
  <si>
    <r>
      <t xml:space="preserve">Is the product </t>
    </r>
    <r>
      <rPr>
        <i/>
        <sz val="10"/>
        <rFont val="Arial"/>
        <family val="2"/>
      </rPr>
      <t>patented</t>
    </r>
    <r>
      <rPr>
        <sz val="10"/>
        <rFont val="Arial"/>
        <family val="0"/>
      </rPr>
      <t>?</t>
    </r>
  </si>
  <si>
    <r>
      <t>Number</t>
    </r>
    <r>
      <rPr>
        <sz val="10"/>
        <rFont val="Arial"/>
        <family val="0"/>
      </rPr>
      <t xml:space="preserve"> of units produced per year</t>
    </r>
  </si>
  <si>
    <r>
      <t>Weight</t>
    </r>
    <r>
      <rPr>
        <sz val="10"/>
        <rFont val="Arial"/>
        <family val="0"/>
      </rPr>
      <t xml:space="preserve"> of a single finished unit (lbs.)</t>
    </r>
  </si>
  <si>
    <r>
      <t>Minutes</t>
    </r>
    <r>
      <rPr>
        <sz val="10"/>
        <rFont val="Arial"/>
        <family val="0"/>
      </rPr>
      <t xml:space="preserve"> of actual production labor per unit</t>
    </r>
  </si>
  <si>
    <t>Units</t>
  </si>
  <si>
    <t>lbs.</t>
  </si>
  <si>
    <t>Y or N</t>
  </si>
  <si>
    <t>Comments</t>
  </si>
  <si>
    <t>Labor productivity adjustment</t>
  </si>
  <si>
    <r>
      <t xml:space="preserve">Do you have an </t>
    </r>
    <r>
      <rPr>
        <b/>
        <i/>
        <sz val="10"/>
        <rFont val="Arial"/>
        <family val="2"/>
      </rPr>
      <t>active</t>
    </r>
    <r>
      <rPr>
        <i/>
        <sz val="10"/>
        <rFont val="Arial"/>
        <family val="2"/>
      </rPr>
      <t xml:space="preserve"> lean manufacturing</t>
    </r>
  </si>
  <si>
    <t>Factory overhead (general supv.)</t>
  </si>
  <si>
    <t>Factory overhead (general rent)</t>
  </si>
  <si>
    <t>Est. FTE * 600 sqft * annual rent rate at right</t>
  </si>
  <si>
    <t>Supervisory ratio at right, at double wages</t>
  </si>
  <si>
    <t>Wage rates at right * no. of units</t>
  </si>
  <si>
    <t>Years</t>
  </si>
  <si>
    <t>minutes</t>
  </si>
  <si>
    <t>Produce in U.S.A.? ...or Offshore to China? …or Mexico?</t>
  </si>
  <si>
    <t>U.S.A.</t>
  </si>
  <si>
    <t>FICA and M/C for USA; none for Mex, China</t>
  </si>
  <si>
    <t>Productivity rates at right; USA doubled if lean=Y</t>
  </si>
  <si>
    <r>
      <t>Material cost</t>
    </r>
    <r>
      <rPr>
        <sz val="10"/>
        <rFont val="Arial"/>
        <family val="0"/>
      </rPr>
      <t xml:space="preserve"> ($US) per unit</t>
    </r>
  </si>
  <si>
    <t>$US</t>
  </si>
  <si>
    <t>Price per unit to your customer ($US)</t>
  </si>
  <si>
    <t>(Enter information in white cells only)</t>
  </si>
  <si>
    <t>productivity improvement program in place? (Y/N)</t>
  </si>
  <si>
    <t>Materials cost per unit * number of units</t>
  </si>
  <si>
    <t>Shipping mode</t>
  </si>
  <si>
    <t>China: Price/lb.&gt;$100=Air, else Ocean; Mex, USA: Truck</t>
  </si>
  <si>
    <t>T</t>
  </si>
  <si>
    <t>Security fee</t>
  </si>
  <si>
    <t>Shipping to Port of LA or Dist Terminal</t>
  </si>
  <si>
    <t>Technology patent? (Y/N)</t>
  </si>
  <si>
    <t>Design patent? (Y/N)</t>
  </si>
  <si>
    <t>Total labor cost / hourly wage rate * 2080 hours</t>
  </si>
  <si>
    <t>Est FTE workers</t>
  </si>
  <si>
    <t>Est FTE supervisors</t>
  </si>
  <si>
    <t>Percentage at right * labor, supervisor and rent costs</t>
  </si>
  <si>
    <t>Value added taxes</t>
  </si>
  <si>
    <t>Export tax rebate</t>
  </si>
  <si>
    <t>Subtotal labor costs</t>
  </si>
  <si>
    <t>Subtotal overhead costs</t>
  </si>
  <si>
    <t>Factory overhead (administration)</t>
  </si>
  <si>
    <t>Subtotal, Cost of Goods</t>
  </si>
  <si>
    <t>Total manufacturing costs</t>
  </si>
  <si>
    <t>Value added taxes apply to China, Mexico only</t>
  </si>
  <si>
    <t>China rebates part of value added taxes after export</t>
  </si>
  <si>
    <t>Freight forwarder</t>
  </si>
  <si>
    <t>Customs broker</t>
  </si>
  <si>
    <t>Inventory depreciation &amp; carrying</t>
  </si>
  <si>
    <t>Total, Cost of Products</t>
  </si>
  <si>
    <t>%</t>
  </si>
  <si>
    <t>Total supv. cost / hourly wage rate * 2080 hours</t>
  </si>
  <si>
    <t>China charges $0.10/kilogram</t>
  </si>
  <si>
    <t>Manufacturing cost * rate at right</t>
  </si>
  <si>
    <t>Total weight * rate at right; depends on shipping mode</t>
  </si>
  <si>
    <t>China only rate at right per monthly shipment * 12 months</t>
  </si>
  <si>
    <t>Tariff set at inputs applies to China only; default = 10%</t>
  </si>
  <si>
    <t>Dep. &amp; carry costs = 20% annual rate; depends on mode</t>
  </si>
  <si>
    <t>Cost Item</t>
  </si>
  <si>
    <t>Total, taxes, shipping &amp; depreciation</t>
  </si>
  <si>
    <t>Cost of Goods</t>
  </si>
  <si>
    <t>Company:</t>
  </si>
  <si>
    <t>Product:</t>
  </si>
  <si>
    <t>Manufacturing Cost Analysis Report</t>
  </si>
  <si>
    <t>USA</t>
  </si>
  <si>
    <t>© Copyright 2004 Blackerby Associates, Inc.</t>
  </si>
  <si>
    <t>Ver. 1.0</t>
  </si>
  <si>
    <t>Labor Costs</t>
  </si>
  <si>
    <t>Material Costs</t>
  </si>
  <si>
    <t>Overhead Costs</t>
  </si>
  <si>
    <t>Total, Manufacturing Costs</t>
  </si>
  <si>
    <t>Total Cost of Products</t>
  </si>
  <si>
    <t>Ex-Im Taxes, Shipping &amp; Depreciation</t>
  </si>
  <si>
    <t>Import tariffs</t>
  </si>
  <si>
    <t>Shipping mode text</t>
  </si>
  <si>
    <r>
      <t>U.S. Tariff</t>
    </r>
    <r>
      <rPr>
        <sz val="10"/>
        <rFont val="Arial"/>
        <family val="2"/>
      </rPr>
      <t xml:space="preserve"> rate for products produced in China (%)</t>
    </r>
  </si>
  <si>
    <t>Shipping mode (select one)</t>
  </si>
  <si>
    <t>Air</t>
  </si>
  <si>
    <t>Ocean</t>
  </si>
  <si>
    <t>Automatic</t>
  </si>
  <si>
    <t xml:space="preserve">Based on the price to weight ratio of your products, this analysis assumes your products will be shipped by </t>
  </si>
  <si>
    <t xml:space="preserve">This analysis reflects your specification that the product will be shipped by </t>
  </si>
  <si>
    <r>
      <t xml:space="preserve">This analysis does </t>
    </r>
    <r>
      <rPr>
        <b/>
        <i/>
        <sz val="10"/>
        <rFont val="Arial"/>
        <family val="2"/>
      </rPr>
      <t>not</t>
    </r>
    <r>
      <rPr>
        <sz val="10"/>
        <rFont val="Arial"/>
        <family val="0"/>
      </rPr>
      <t xml:space="preserve"> include other important risk factors that you should consider in making decisions about where to locate manufacturing processes:</t>
    </r>
  </si>
  <si>
    <r>
      <t xml:space="preserve">● </t>
    </r>
    <r>
      <rPr>
        <i/>
        <sz val="10"/>
        <rFont val="Arial"/>
        <family val="2"/>
      </rPr>
      <t>Political risk:</t>
    </r>
    <r>
      <rPr>
        <sz val="10"/>
        <rFont val="Arial"/>
        <family val="0"/>
      </rPr>
      <t xml:space="preserve"> Government actions that affect your ability to get manufactured goods.</t>
    </r>
  </si>
  <si>
    <r>
      <t xml:space="preserve">● </t>
    </r>
    <r>
      <rPr>
        <i/>
        <sz val="10"/>
        <rFont val="Arial"/>
        <family val="2"/>
      </rPr>
      <t>Currency risk:</t>
    </r>
    <r>
      <rPr>
        <sz val="10"/>
        <rFont val="Arial"/>
        <family val="2"/>
      </rPr>
      <t xml:space="preserve"> Revaluation of China currency will increase costs proportionately; devaluation of Mexico currency will reduce costs proportionately.</t>
    </r>
  </si>
  <si>
    <r>
      <t xml:space="preserve">● </t>
    </r>
    <r>
      <rPr>
        <i/>
        <sz val="10"/>
        <rFont val="Arial"/>
        <family val="2"/>
      </rPr>
      <t>Piracy risk:</t>
    </r>
    <r>
      <rPr>
        <sz val="10"/>
        <rFont val="Arial"/>
        <family val="2"/>
      </rPr>
      <t xml:space="preserve"> Widespread disregard for intellectual property rights in China may result in illegal copying of your products manufactured in China.</t>
    </r>
  </si>
  <si>
    <r>
      <t xml:space="preserve">● </t>
    </r>
    <r>
      <rPr>
        <i/>
        <sz val="10"/>
        <rFont val="Arial"/>
        <family val="2"/>
      </rPr>
      <t>Control risk:</t>
    </r>
    <r>
      <rPr>
        <sz val="10"/>
        <rFont val="Arial"/>
        <family val="2"/>
      </rPr>
      <t xml:space="preserve"> Control over manufacturing quality and adherence to specifications is more difficult and expensive when the manufacturing facility is so far away.</t>
    </r>
  </si>
  <si>
    <t>You may override this automatic calculation on the Inputs sheet.</t>
  </si>
  <si>
    <t>For more information, contact Blackerby Associates, 602-908-1082, info@BlackerbyAssoc.com, or www.BlackerbyAssoc.com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</si>
</sst>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000"/>
    <numFmt numFmtId="167" formatCode="#,##0.000"/>
    <numFmt numFmtId="168" formatCode="#,##0.0000"/>
    <numFmt numFmtId="169" formatCode="#,##0.0"/>
    <numFmt numFmtId="170" formatCode="[$-409]dddd\,\ mmmm\ dd\,\ yyyy"/>
    <numFmt numFmtId="171" formatCode="[$-409]mmmm\ d\,\ yyyy;@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4" fontId="0" fillId="0" borderId="0" xfId="0" applyAlignment="1">
      <alignment/>
    </xf>
    <xf numFmtId="4" fontId="0" fillId="2" borderId="0" xfId="0" applyFill="1" applyAlignment="1">
      <alignment/>
    </xf>
    <xf numFmtId="4" fontId="4" fillId="2" borderId="0" xfId="0" applyFont="1" applyFill="1" applyAlignment="1">
      <alignment/>
    </xf>
    <xf numFmtId="4" fontId="4" fillId="0" borderId="0" xfId="0" applyFont="1" applyAlignment="1">
      <alignment/>
    </xf>
    <xf numFmtId="4" fontId="0" fillId="3" borderId="0" xfId="0" applyFill="1" applyAlignment="1">
      <alignment/>
    </xf>
    <xf numFmtId="4" fontId="0" fillId="4" borderId="0" xfId="0" applyFill="1" applyAlignment="1">
      <alignment/>
    </xf>
    <xf numFmtId="4" fontId="0" fillId="5" borderId="0" xfId="0" applyFill="1" applyAlignment="1">
      <alignment/>
    </xf>
    <xf numFmtId="4" fontId="0" fillId="5" borderId="0" xfId="0" applyFill="1" applyBorder="1" applyAlignment="1">
      <alignment/>
    </xf>
    <xf numFmtId="4" fontId="0" fillId="5" borderId="0" xfId="0" applyFill="1" applyBorder="1" applyAlignment="1">
      <alignment horizontal="left" indent="1"/>
    </xf>
    <xf numFmtId="4" fontId="0" fillId="5" borderId="0" xfId="0" applyFill="1" applyBorder="1" applyAlignment="1">
      <alignment horizontal="left" indent="2"/>
    </xf>
    <xf numFmtId="4" fontId="0" fillId="5" borderId="1" xfId="0" applyFill="1" applyBorder="1" applyAlignment="1">
      <alignment/>
    </xf>
    <xf numFmtId="4" fontId="0" fillId="5" borderId="2" xfId="0" applyFill="1" applyBorder="1" applyAlignment="1">
      <alignment/>
    </xf>
    <xf numFmtId="4" fontId="0" fillId="5" borderId="3" xfId="0" applyFill="1" applyBorder="1" applyAlignment="1">
      <alignment/>
    </xf>
    <xf numFmtId="4" fontId="0" fillId="5" borderId="4" xfId="0" applyFill="1" applyBorder="1" applyAlignment="1">
      <alignment/>
    </xf>
    <xf numFmtId="4" fontId="0" fillId="5" borderId="5" xfId="0" applyFill="1" applyBorder="1" applyAlignment="1">
      <alignment/>
    </xf>
    <xf numFmtId="4" fontId="0" fillId="5" borderId="6" xfId="0" applyFill="1" applyBorder="1" applyAlignment="1">
      <alignment/>
    </xf>
    <xf numFmtId="4" fontId="0" fillId="5" borderId="7" xfId="0" applyFill="1" applyBorder="1" applyAlignment="1">
      <alignment/>
    </xf>
    <xf numFmtId="4" fontId="0" fillId="5" borderId="8" xfId="0" applyFill="1" applyBorder="1" applyAlignment="1">
      <alignment/>
    </xf>
    <xf numFmtId="4" fontId="2" fillId="5" borderId="0" xfId="0" applyFont="1" applyFill="1" applyBorder="1" applyAlignment="1">
      <alignment horizontal="centerContinuous"/>
    </xf>
    <xf numFmtId="4" fontId="0" fillId="5" borderId="0" xfId="0" applyFill="1" applyBorder="1" applyAlignment="1">
      <alignment horizontal="centerContinuous"/>
    </xf>
    <xf numFmtId="4" fontId="1" fillId="5" borderId="0" xfId="0" applyFont="1" applyFill="1" applyBorder="1" applyAlignment="1">
      <alignment horizontal="centerContinuous"/>
    </xf>
    <xf numFmtId="4" fontId="5" fillId="0" borderId="0" xfId="0" applyFont="1" applyAlignment="1">
      <alignment horizontal="right"/>
    </xf>
    <xf numFmtId="4" fontId="1" fillId="0" borderId="7" xfId="0" applyFont="1" applyBorder="1" applyAlignment="1">
      <alignment horizontal="center"/>
    </xf>
    <xf numFmtId="4" fontId="6" fillId="5" borderId="0" xfId="0" applyFont="1" applyFill="1" applyBorder="1" applyAlignment="1">
      <alignment/>
    </xf>
    <xf numFmtId="164" fontId="0" fillId="5" borderId="0" xfId="0" applyNumberFormat="1" applyFill="1" applyBorder="1" applyAlignment="1">
      <alignment/>
    </xf>
    <xf numFmtId="4" fontId="0" fillId="0" borderId="9" xfId="0" applyBorder="1" applyAlignment="1">
      <alignment/>
    </xf>
    <xf numFmtId="168" fontId="0" fillId="0" borderId="0" xfId="0" applyNumberFormat="1" applyAlignment="1">
      <alignment/>
    </xf>
    <xf numFmtId="4" fontId="6" fillId="5" borderId="0" xfId="0" applyFont="1" applyFill="1" applyBorder="1" applyAlignment="1">
      <alignment horizontal="left" indent="1"/>
    </xf>
    <xf numFmtId="4" fontId="2" fillId="0" borderId="0" xfId="0" applyFont="1" applyFill="1" applyBorder="1" applyAlignment="1">
      <alignment horizontal="left"/>
    </xf>
    <xf numFmtId="4" fontId="0" fillId="0" borderId="0" xfId="0" applyAlignment="1">
      <alignment/>
    </xf>
    <xf numFmtId="4" fontId="1" fillId="0" borderId="0" xfId="0" applyFont="1" applyFill="1" applyBorder="1" applyAlignment="1">
      <alignment horizontal="left"/>
    </xf>
    <xf numFmtId="9" fontId="0" fillId="0" borderId="0" xfId="19" applyAlignment="1">
      <alignment/>
    </xf>
    <xf numFmtId="4" fontId="0" fillId="5" borderId="0" xfId="0" applyFont="1" applyFill="1" applyBorder="1" applyAlignment="1">
      <alignment/>
    </xf>
    <xf numFmtId="4" fontId="0" fillId="5" borderId="0" xfId="0" applyFont="1" applyFill="1" applyBorder="1" applyAlignment="1">
      <alignment horizontal="centerContinuous"/>
    </xf>
    <xf numFmtId="4" fontId="0" fillId="0" borderId="0" xfId="0" applyAlignment="1">
      <alignment horizontal="right"/>
    </xf>
    <xf numFmtId="4" fontId="0" fillId="0" borderId="0" xfId="0" applyAlignment="1">
      <alignment horizontal="left"/>
    </xf>
    <xf numFmtId="4" fontId="6" fillId="0" borderId="0" xfId="0" applyFont="1" applyAlignment="1">
      <alignment/>
    </xf>
    <xf numFmtId="4" fontId="0" fillId="0" borderId="0" xfId="0" applyBorder="1" applyAlignment="1">
      <alignment/>
    </xf>
    <xf numFmtId="4" fontId="7" fillId="2" borderId="0" xfId="0" applyFont="1" applyFill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4" fontId="0" fillId="0" borderId="0" xfId="0" applyFill="1" applyBorder="1" applyAlignment="1" applyProtection="1">
      <alignment/>
      <protection locked="0"/>
    </xf>
    <xf numFmtId="4" fontId="0" fillId="0" borderId="0" xfId="0" applyFill="1" applyBorder="1" applyAlignment="1" applyProtection="1">
      <alignment horizontal="right"/>
      <protection locked="0"/>
    </xf>
    <xf numFmtId="9" fontId="0" fillId="0" borderId="0" xfId="19" applyFill="1" applyBorder="1" applyAlignment="1" applyProtection="1">
      <alignment/>
      <protection locked="0"/>
    </xf>
    <xf numFmtId="4" fontId="0" fillId="4" borderId="0" xfId="0" applyFill="1" applyBorder="1" applyAlignment="1" applyProtection="1">
      <alignment/>
      <protection locked="0"/>
    </xf>
    <xf numFmtId="4" fontId="0" fillId="0" borderId="0" xfId="0" applyAlignment="1">
      <alignment wrapText="1"/>
    </xf>
    <xf numFmtId="4" fontId="7" fillId="2" borderId="0" xfId="0" applyFont="1" applyFill="1" applyAlignment="1">
      <alignment horizontal="centerContinuous"/>
    </xf>
    <xf numFmtId="4" fontId="0" fillId="2" borderId="0" xfId="0" applyFill="1" applyAlignment="1">
      <alignment horizontal="centerContinuous"/>
    </xf>
    <xf numFmtId="4" fontId="5" fillId="0" borderId="0" xfId="0" applyFont="1" applyAlignment="1">
      <alignment/>
    </xf>
    <xf numFmtId="4" fontId="2" fillId="0" borderId="0" xfId="0" applyFont="1" applyAlignment="1">
      <alignment horizontal="centerContinuous"/>
    </xf>
    <xf numFmtId="4" fontId="0" fillId="0" borderId="0" xfId="0" applyAlignment="1">
      <alignment horizontal="centerContinuous"/>
    </xf>
    <xf numFmtId="4" fontId="1" fillId="0" borderId="0" xfId="0" applyFont="1" applyAlignment="1">
      <alignment horizontal="centerContinuous"/>
    </xf>
    <xf numFmtId="4" fontId="0" fillId="0" borderId="0" xfId="0" applyAlignment="1">
      <alignment vertical="top" wrapText="1"/>
    </xf>
    <xf numFmtId="3" fontId="0" fillId="0" borderId="0" xfId="0" applyNumberFormat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9" fontId="0" fillId="0" borderId="0" xfId="19" applyFont="1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93" zoomScaleNormal="93" workbookViewId="0" topLeftCell="A1">
      <selection activeCell="F9" sqref="F9:H9"/>
    </sheetView>
  </sheetViews>
  <sheetFormatPr defaultColWidth="9.140625" defaultRowHeight="12.75"/>
  <cols>
    <col min="1" max="4" width="2.7109375" style="0" customWidth="1"/>
    <col min="5" max="5" width="9.421875" style="0" customWidth="1"/>
    <col min="6" max="6" width="34.00390625" style="0" customWidth="1"/>
    <col min="7" max="7" width="2.7109375" style="0" customWidth="1"/>
    <col min="8" max="8" width="11.140625" style="0" customWidth="1"/>
    <col min="9" max="9" width="2.7109375" style="0" customWidth="1"/>
    <col min="10" max="10" width="7.28125" style="0" bestFit="1" customWidth="1"/>
    <col min="11" max="14" width="2.7109375" style="0" customWidth="1"/>
  </cols>
  <sheetData>
    <row r="1" spans="1:14" ht="12.7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"/>
    </row>
    <row r="3" spans="1:14" ht="12.75">
      <c r="A3" s="2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1"/>
    </row>
    <row r="4" spans="1:14" ht="12.75">
      <c r="A4" s="2"/>
      <c r="B4" s="5"/>
      <c r="C4" s="4"/>
      <c r="D4" s="10"/>
      <c r="E4" s="11"/>
      <c r="F4" s="11"/>
      <c r="G4" s="11"/>
      <c r="H4" s="11"/>
      <c r="I4" s="11"/>
      <c r="J4" s="11"/>
      <c r="K4" s="12"/>
      <c r="L4" s="4"/>
      <c r="M4" s="5"/>
      <c r="N4" s="1"/>
    </row>
    <row r="5" spans="1:14" ht="15">
      <c r="A5" s="2"/>
      <c r="B5" s="5"/>
      <c r="C5" s="4"/>
      <c r="D5" s="13"/>
      <c r="E5" s="18" t="s">
        <v>1</v>
      </c>
      <c r="F5" s="18"/>
      <c r="G5" s="19"/>
      <c r="H5" s="19"/>
      <c r="I5" s="19"/>
      <c r="J5" s="19"/>
      <c r="K5" s="14"/>
      <c r="L5" s="4"/>
      <c r="M5" s="5"/>
      <c r="N5" s="1"/>
    </row>
    <row r="6" spans="1:14" ht="12.75">
      <c r="A6" s="2"/>
      <c r="B6" s="5"/>
      <c r="C6" s="4"/>
      <c r="D6" s="13"/>
      <c r="E6" s="20" t="s">
        <v>25</v>
      </c>
      <c r="F6" s="20"/>
      <c r="G6" s="19"/>
      <c r="H6" s="19"/>
      <c r="I6" s="19"/>
      <c r="J6" s="19"/>
      <c r="K6" s="14"/>
      <c r="L6" s="4"/>
      <c r="M6" s="5"/>
      <c r="N6" s="1"/>
    </row>
    <row r="7" spans="1:14" ht="12.75">
      <c r="A7" s="2"/>
      <c r="B7" s="5"/>
      <c r="C7" s="4"/>
      <c r="D7" s="13"/>
      <c r="E7" s="33" t="s">
        <v>32</v>
      </c>
      <c r="F7" s="33"/>
      <c r="G7" s="19"/>
      <c r="H7" s="19"/>
      <c r="I7" s="19"/>
      <c r="J7" s="19"/>
      <c r="K7" s="14"/>
      <c r="L7" s="4"/>
      <c r="M7" s="5"/>
      <c r="N7" s="1"/>
    </row>
    <row r="8" spans="1:14" ht="12.75">
      <c r="A8" s="2"/>
      <c r="B8" s="5"/>
      <c r="C8" s="4"/>
      <c r="D8" s="13"/>
      <c r="E8" s="7"/>
      <c r="F8" s="7"/>
      <c r="G8" s="7"/>
      <c r="H8" s="7"/>
      <c r="I8" s="7"/>
      <c r="J8" s="7"/>
      <c r="K8" s="14"/>
      <c r="L8" s="4"/>
      <c r="M8" s="5"/>
      <c r="N8" s="1"/>
    </row>
    <row r="9" spans="1:14" ht="12.75">
      <c r="A9" s="2"/>
      <c r="B9" s="5"/>
      <c r="C9" s="4"/>
      <c r="D9" s="13"/>
      <c r="E9" s="7" t="s">
        <v>70</v>
      </c>
      <c r="F9" s="44"/>
      <c r="G9" s="44"/>
      <c r="H9" s="44"/>
      <c r="I9" s="7"/>
      <c r="J9" s="7"/>
      <c r="K9" s="14"/>
      <c r="L9" s="4"/>
      <c r="M9" s="5"/>
      <c r="N9" s="1"/>
    </row>
    <row r="10" spans="1:14" ht="12.75">
      <c r="A10" s="2"/>
      <c r="B10" s="5"/>
      <c r="C10" s="4"/>
      <c r="D10" s="13"/>
      <c r="E10" s="7"/>
      <c r="F10" s="7"/>
      <c r="G10" s="7"/>
      <c r="H10" s="7"/>
      <c r="I10" s="7"/>
      <c r="J10" s="7"/>
      <c r="K10" s="14"/>
      <c r="L10" s="4"/>
      <c r="M10" s="5"/>
      <c r="N10" s="1"/>
    </row>
    <row r="11" spans="1:14" ht="12.75">
      <c r="A11" s="2"/>
      <c r="B11" s="5"/>
      <c r="C11" s="4"/>
      <c r="D11" s="13"/>
      <c r="E11" s="7" t="s">
        <v>71</v>
      </c>
      <c r="F11" s="44"/>
      <c r="G11" s="44"/>
      <c r="H11" s="44"/>
      <c r="I11" s="7"/>
      <c r="J11" s="7"/>
      <c r="K11" s="14"/>
      <c r="L11" s="4"/>
      <c r="M11" s="5"/>
      <c r="N11" s="1"/>
    </row>
    <row r="12" spans="1:14" ht="12.75">
      <c r="A12" s="2"/>
      <c r="B12" s="5"/>
      <c r="C12" s="4"/>
      <c r="D12" s="13"/>
      <c r="E12" s="7"/>
      <c r="F12" s="7"/>
      <c r="G12" s="7"/>
      <c r="H12" s="7"/>
      <c r="I12" s="7"/>
      <c r="J12" s="7"/>
      <c r="K12" s="14"/>
      <c r="L12" s="4"/>
      <c r="M12" s="5"/>
      <c r="N12" s="1"/>
    </row>
    <row r="13" spans="1:14" ht="12.75">
      <c r="A13" s="2"/>
      <c r="B13" s="5"/>
      <c r="C13" s="4"/>
      <c r="D13" s="13"/>
      <c r="E13" s="23" t="s">
        <v>9</v>
      </c>
      <c r="F13" s="23"/>
      <c r="G13" s="6"/>
      <c r="H13" s="39"/>
      <c r="I13" s="7"/>
      <c r="J13" s="7" t="s">
        <v>12</v>
      </c>
      <c r="K13" s="14"/>
      <c r="L13" s="4"/>
      <c r="M13" s="5"/>
      <c r="N13" s="1"/>
    </row>
    <row r="14" spans="1:14" ht="12.75">
      <c r="A14" s="2"/>
      <c r="B14" s="5"/>
      <c r="C14" s="4"/>
      <c r="D14" s="13"/>
      <c r="E14" s="23"/>
      <c r="F14" s="23"/>
      <c r="G14" s="6"/>
      <c r="H14" s="7"/>
      <c r="I14" s="7"/>
      <c r="J14" s="7"/>
      <c r="K14" s="14"/>
      <c r="L14" s="4"/>
      <c r="M14" s="5"/>
      <c r="N14" s="1"/>
    </row>
    <row r="15" spans="1:14" ht="12.75">
      <c r="A15" s="2"/>
      <c r="B15" s="5"/>
      <c r="C15" s="4"/>
      <c r="D15" s="13"/>
      <c r="E15" s="32" t="s">
        <v>31</v>
      </c>
      <c r="F15" s="32"/>
      <c r="G15" s="6"/>
      <c r="H15" s="40"/>
      <c r="I15" s="7"/>
      <c r="J15" s="7" t="s">
        <v>30</v>
      </c>
      <c r="K15" s="14"/>
      <c r="L15" s="4"/>
      <c r="M15" s="5"/>
      <c r="N15" s="1"/>
    </row>
    <row r="16" spans="1:14" ht="12.75">
      <c r="A16" s="2"/>
      <c r="B16" s="5"/>
      <c r="C16" s="4"/>
      <c r="D16" s="13"/>
      <c r="E16" s="7"/>
      <c r="F16" s="7"/>
      <c r="G16" s="6"/>
      <c r="H16" s="7"/>
      <c r="I16" s="7"/>
      <c r="J16" s="7"/>
      <c r="K16" s="14"/>
      <c r="L16" s="4"/>
      <c r="M16" s="5"/>
      <c r="N16" s="1"/>
    </row>
    <row r="17" spans="1:14" ht="12.75">
      <c r="A17" s="2"/>
      <c r="B17" s="5"/>
      <c r="C17" s="4"/>
      <c r="D17" s="13"/>
      <c r="E17" s="23" t="s">
        <v>10</v>
      </c>
      <c r="F17" s="23"/>
      <c r="G17" s="6"/>
      <c r="H17" s="41"/>
      <c r="I17" s="7"/>
      <c r="J17" s="7" t="s">
        <v>13</v>
      </c>
      <c r="K17" s="14"/>
      <c r="L17" s="4"/>
      <c r="M17" s="5"/>
      <c r="N17" s="1"/>
    </row>
    <row r="18" spans="1:14" ht="12.75">
      <c r="A18" s="2"/>
      <c r="B18" s="5"/>
      <c r="C18" s="4"/>
      <c r="D18" s="13"/>
      <c r="E18" s="7"/>
      <c r="F18" s="7"/>
      <c r="G18" s="6"/>
      <c r="H18" s="7"/>
      <c r="I18" s="7"/>
      <c r="J18" s="7"/>
      <c r="K18" s="14"/>
      <c r="L18" s="4"/>
      <c r="M18" s="5"/>
      <c r="N18" s="1"/>
    </row>
    <row r="19" spans="1:14" ht="12.75">
      <c r="A19" s="2"/>
      <c r="B19" s="5"/>
      <c r="C19" s="4"/>
      <c r="D19" s="13"/>
      <c r="E19" s="23" t="s">
        <v>11</v>
      </c>
      <c r="F19" s="23"/>
      <c r="G19" s="6"/>
      <c r="H19" s="39"/>
      <c r="I19" s="7"/>
      <c r="J19" s="7" t="s">
        <v>24</v>
      </c>
      <c r="K19" s="14"/>
      <c r="L19" s="4"/>
      <c r="M19" s="5"/>
      <c r="N19" s="1"/>
    </row>
    <row r="20" spans="1:14" ht="12.75">
      <c r="A20" s="2"/>
      <c r="B20" s="5"/>
      <c r="C20" s="4"/>
      <c r="D20" s="13"/>
      <c r="E20" s="27" t="s">
        <v>17</v>
      </c>
      <c r="F20" s="27"/>
      <c r="G20" s="6"/>
      <c r="H20" s="7"/>
      <c r="I20" s="7"/>
      <c r="J20" s="7"/>
      <c r="K20" s="14"/>
      <c r="L20" s="4"/>
      <c r="M20" s="5"/>
      <c r="N20" s="1"/>
    </row>
    <row r="21" spans="1:14" ht="12.75">
      <c r="A21" s="2"/>
      <c r="B21" s="5"/>
      <c r="C21" s="4"/>
      <c r="D21" s="13"/>
      <c r="E21" s="27" t="s">
        <v>33</v>
      </c>
      <c r="F21" s="27"/>
      <c r="G21" s="6"/>
      <c r="H21" s="42"/>
      <c r="I21" s="7"/>
      <c r="J21" s="7" t="s">
        <v>14</v>
      </c>
      <c r="K21" s="14"/>
      <c r="L21" s="4"/>
      <c r="M21" s="5"/>
      <c r="N21" s="1"/>
    </row>
    <row r="22" spans="1:14" ht="12.75">
      <c r="A22" s="2"/>
      <c r="B22" s="5"/>
      <c r="C22" s="4"/>
      <c r="D22" s="13"/>
      <c r="E22" s="7"/>
      <c r="F22" s="7"/>
      <c r="G22" s="6"/>
      <c r="H22" s="7"/>
      <c r="I22" s="7"/>
      <c r="J22" s="7"/>
      <c r="K22" s="14"/>
      <c r="L22" s="4"/>
      <c r="M22" s="5"/>
      <c r="N22" s="1"/>
    </row>
    <row r="23" spans="1:14" ht="12.75">
      <c r="A23" s="2"/>
      <c r="B23" s="5"/>
      <c r="C23" s="4"/>
      <c r="D23" s="13"/>
      <c r="E23" s="23" t="s">
        <v>29</v>
      </c>
      <c r="F23" s="23"/>
      <c r="G23" s="6"/>
      <c r="H23" s="40"/>
      <c r="I23" s="24"/>
      <c r="J23" s="24" t="s">
        <v>30</v>
      </c>
      <c r="K23" s="14"/>
      <c r="L23" s="4"/>
      <c r="M23" s="5"/>
      <c r="N23" s="1"/>
    </row>
    <row r="24" spans="1:14" ht="12.75">
      <c r="A24" s="2"/>
      <c r="B24" s="5"/>
      <c r="C24" s="4"/>
      <c r="D24" s="13"/>
      <c r="E24" s="23"/>
      <c r="F24" s="23"/>
      <c r="G24" s="6"/>
      <c r="H24" s="6"/>
      <c r="I24" s="24"/>
      <c r="J24" s="24"/>
      <c r="K24" s="14"/>
      <c r="L24" s="4"/>
      <c r="M24" s="5"/>
      <c r="N24" s="1"/>
    </row>
    <row r="25" spans="1:14" ht="12.75">
      <c r="A25" s="2"/>
      <c r="B25" s="5"/>
      <c r="C25" s="4"/>
      <c r="D25" s="13"/>
      <c r="E25" s="23" t="s">
        <v>84</v>
      </c>
      <c r="F25" s="23"/>
      <c r="G25" s="6"/>
      <c r="H25" s="43">
        <v>0.1</v>
      </c>
      <c r="I25" s="24"/>
      <c r="J25" s="24" t="s">
        <v>59</v>
      </c>
      <c r="K25" s="14"/>
      <c r="L25" s="4"/>
      <c r="M25" s="5"/>
      <c r="N25" s="1"/>
    </row>
    <row r="26" spans="1:14" ht="12.75">
      <c r="A26" s="2"/>
      <c r="B26" s="5"/>
      <c r="C26" s="4"/>
      <c r="D26" s="13"/>
      <c r="E26" s="23"/>
      <c r="F26" s="23"/>
      <c r="G26" s="6"/>
      <c r="H26" s="6"/>
      <c r="I26" s="24"/>
      <c r="J26" s="24"/>
      <c r="K26" s="14"/>
      <c r="L26" s="4"/>
      <c r="M26" s="5"/>
      <c r="N26" s="1"/>
    </row>
    <row r="27" spans="1:14" ht="12.75">
      <c r="A27" s="2"/>
      <c r="B27" s="5"/>
      <c r="C27" s="4"/>
      <c r="D27" s="13"/>
      <c r="E27" s="23" t="s">
        <v>85</v>
      </c>
      <c r="F27" s="23"/>
      <c r="G27" s="6"/>
      <c r="H27" s="56" t="s">
        <v>88</v>
      </c>
      <c r="I27" s="24"/>
      <c r="J27" s="24"/>
      <c r="K27" s="14"/>
      <c r="L27" s="4"/>
      <c r="M27" s="5"/>
      <c r="N27" s="1"/>
    </row>
    <row r="28" spans="1:14" ht="12.75">
      <c r="A28" s="2"/>
      <c r="B28" s="5"/>
      <c r="C28" s="4"/>
      <c r="D28" s="13"/>
      <c r="E28" s="7"/>
      <c r="F28" s="7"/>
      <c r="G28" s="6"/>
      <c r="H28" s="7"/>
      <c r="I28" s="7"/>
      <c r="J28" s="7"/>
      <c r="K28" s="14"/>
      <c r="L28" s="4"/>
      <c r="M28" s="5"/>
      <c r="N28" s="1"/>
    </row>
    <row r="29" spans="1:14" ht="12.75">
      <c r="A29" s="2"/>
      <c r="B29" s="5"/>
      <c r="C29" s="4"/>
      <c r="D29" s="13"/>
      <c r="E29" s="7" t="s">
        <v>8</v>
      </c>
      <c r="F29" s="7"/>
      <c r="G29" s="6"/>
      <c r="H29" s="7"/>
      <c r="I29" s="7"/>
      <c r="J29" s="7"/>
      <c r="K29" s="14"/>
      <c r="L29" s="4"/>
      <c r="M29" s="5"/>
      <c r="N29" s="1"/>
    </row>
    <row r="30" spans="1:14" ht="12.75">
      <c r="A30" s="2"/>
      <c r="B30" s="5"/>
      <c r="C30" s="4"/>
      <c r="D30" s="13"/>
      <c r="E30" s="8" t="s">
        <v>40</v>
      </c>
      <c r="F30" s="8"/>
      <c r="G30" s="6"/>
      <c r="H30" s="42"/>
      <c r="I30" s="7"/>
      <c r="J30" s="7" t="s">
        <v>14</v>
      </c>
      <c r="K30" s="14"/>
      <c r="L30" s="4"/>
      <c r="M30" s="5"/>
      <c r="N30" s="1"/>
    </row>
    <row r="31" spans="1:14" ht="12.75">
      <c r="A31" s="2"/>
      <c r="B31" s="5"/>
      <c r="C31" s="4"/>
      <c r="D31" s="13"/>
      <c r="E31" s="9" t="s">
        <v>2</v>
      </c>
      <c r="F31" s="9"/>
      <c r="G31" s="6"/>
      <c r="H31" s="41"/>
      <c r="I31" s="7"/>
      <c r="J31" s="7" t="s">
        <v>23</v>
      </c>
      <c r="K31" s="14"/>
      <c r="L31" s="4"/>
      <c r="M31" s="5"/>
      <c r="N31" s="1"/>
    </row>
    <row r="32" spans="1:14" ht="12.75">
      <c r="A32" s="2"/>
      <c r="B32" s="5"/>
      <c r="C32" s="4"/>
      <c r="D32" s="13"/>
      <c r="E32" s="8" t="s">
        <v>41</v>
      </c>
      <c r="F32" s="8"/>
      <c r="G32" s="6"/>
      <c r="H32" s="42"/>
      <c r="I32" s="7"/>
      <c r="J32" s="7" t="s">
        <v>14</v>
      </c>
      <c r="K32" s="14"/>
      <c r="L32" s="4"/>
      <c r="M32" s="5"/>
      <c r="N32" s="1"/>
    </row>
    <row r="33" spans="1:14" ht="12.75">
      <c r="A33" s="2"/>
      <c r="B33" s="5"/>
      <c r="C33" s="4"/>
      <c r="D33" s="13"/>
      <c r="E33" s="9" t="s">
        <v>2</v>
      </c>
      <c r="F33" s="9"/>
      <c r="G33" s="6"/>
      <c r="H33" s="41"/>
      <c r="I33" s="7"/>
      <c r="J33" s="7" t="s">
        <v>23</v>
      </c>
      <c r="K33" s="14"/>
      <c r="L33" s="4"/>
      <c r="M33" s="5"/>
      <c r="N33" s="1"/>
    </row>
    <row r="34" spans="1:14" ht="12.75">
      <c r="A34" s="2"/>
      <c r="B34" s="5"/>
      <c r="C34" s="4"/>
      <c r="D34" s="15"/>
      <c r="E34" s="16"/>
      <c r="F34" s="16"/>
      <c r="G34" s="16"/>
      <c r="H34" s="16"/>
      <c r="I34" s="16"/>
      <c r="J34" s="16"/>
      <c r="K34" s="17"/>
      <c r="L34" s="4"/>
      <c r="M34" s="5"/>
      <c r="N34" s="1"/>
    </row>
    <row r="35" spans="1:14" ht="12.75">
      <c r="A35" s="2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  <c r="N35" s="1"/>
    </row>
    <row r="36" spans="1:14" ht="12.75">
      <c r="A36" s="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"/>
    </row>
    <row r="37" spans="1:14" ht="12.75">
      <c r="A37" s="2"/>
      <c r="B37" s="1"/>
      <c r="C37" s="1"/>
      <c r="D37" s="1"/>
      <c r="E37" s="46" t="s">
        <v>74</v>
      </c>
      <c r="F37" s="47"/>
      <c r="G37" s="47"/>
      <c r="H37" s="47"/>
      <c r="I37" s="47"/>
      <c r="J37" s="46"/>
      <c r="K37" s="1"/>
      <c r="L37" s="38" t="s">
        <v>75</v>
      </c>
      <c r="M37" s="1"/>
      <c r="N37" s="1"/>
    </row>
    <row r="38" ht="12.75">
      <c r="A38" s="3"/>
    </row>
  </sheetData>
  <sheetProtection sheet="1" objects="1" scenarios="1" selectLockedCells="1"/>
  <mergeCells count="2">
    <mergeCell ref="F9:H9"/>
    <mergeCell ref="F11:H11"/>
  </mergeCells>
  <dataValidations count="1">
    <dataValidation type="list" allowBlank="1" showInputMessage="1" showErrorMessage="1" promptTitle="Select shipping mode" prompt="Select Auto, or orverride to specify Air or Ocean shipping" sqref="H27">
      <formula1>ModeList</formula1>
    </dataValidation>
  </dataValidation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E41" sqref="E41"/>
    </sheetView>
  </sheetViews>
  <sheetFormatPr defaultColWidth="9.140625" defaultRowHeight="12.75"/>
  <cols>
    <col min="1" max="1" width="32.7109375" style="0" bestFit="1" customWidth="1"/>
    <col min="2" max="2" width="12.7109375" style="0" bestFit="1" customWidth="1"/>
    <col min="3" max="4" width="11.7109375" style="0" bestFit="1" customWidth="1"/>
    <col min="5" max="5" width="48.28125" style="0" bestFit="1" customWidth="1"/>
  </cols>
  <sheetData>
    <row r="1" spans="1:5" ht="15">
      <c r="A1" s="28" t="s">
        <v>1</v>
      </c>
      <c r="B1" s="29"/>
      <c r="C1" s="29"/>
      <c r="D1" s="29"/>
      <c r="E1" s="29"/>
    </row>
    <row r="2" spans="1:5" ht="12.75">
      <c r="A2" s="30" t="s">
        <v>0</v>
      </c>
      <c r="B2" s="29"/>
      <c r="C2" s="29"/>
      <c r="D2" s="29"/>
      <c r="E2" s="29"/>
    </row>
    <row r="4" spans="1:8" ht="12.75">
      <c r="A4" s="22" t="s">
        <v>67</v>
      </c>
      <c r="B4" s="22" t="s">
        <v>6</v>
      </c>
      <c r="C4" s="22" t="s">
        <v>7</v>
      </c>
      <c r="D4" s="22" t="s">
        <v>26</v>
      </c>
      <c r="E4" s="22" t="s">
        <v>15</v>
      </c>
      <c r="F4" s="22" t="s">
        <v>6</v>
      </c>
      <c r="G4" s="22" t="s">
        <v>7</v>
      </c>
      <c r="H4" s="22" t="s">
        <v>26</v>
      </c>
    </row>
    <row r="5" ht="12.75">
      <c r="A5" s="36" t="s">
        <v>69</v>
      </c>
    </row>
    <row r="6" spans="1:8" ht="12.75">
      <c r="A6" t="s">
        <v>3</v>
      </c>
      <c r="B6">
        <f>(Labor/60)*F6*Units</f>
        <v>0</v>
      </c>
      <c r="C6">
        <f>(Labor/60)*G6*Units</f>
        <v>0</v>
      </c>
      <c r="D6">
        <f>(Labor/60)*H6*Units</f>
        <v>0</v>
      </c>
      <c r="E6" t="s">
        <v>22</v>
      </c>
      <c r="F6">
        <v>0.85</v>
      </c>
      <c r="G6">
        <v>3.25</v>
      </c>
      <c r="H6">
        <v>8.5</v>
      </c>
    </row>
    <row r="7" spans="1:8" ht="12.75">
      <c r="A7" t="s">
        <v>16</v>
      </c>
      <c r="B7">
        <f>(B6/F7)-B6</f>
        <v>0</v>
      </c>
      <c r="C7">
        <f>(C6/G7)-C6</f>
        <v>0</v>
      </c>
      <c r="D7">
        <f>(D6/H7)-D6</f>
        <v>0</v>
      </c>
      <c r="E7" t="s">
        <v>28</v>
      </c>
      <c r="F7" s="26">
        <v>0.08333333333333333</v>
      </c>
      <c r="G7" s="26">
        <v>0.1</v>
      </c>
      <c r="H7" s="26">
        <f>IF(Lean="y",1/4,1/8)</f>
        <v>0.125</v>
      </c>
    </row>
    <row r="8" spans="1:8" ht="12.75">
      <c r="A8" t="s">
        <v>5</v>
      </c>
      <c r="B8">
        <f>B7*F8</f>
        <v>0</v>
      </c>
      <c r="C8">
        <f>C7*G8</f>
        <v>0</v>
      </c>
      <c r="D8">
        <f>D7*H8</f>
        <v>0</v>
      </c>
      <c r="E8" t="s">
        <v>27</v>
      </c>
      <c r="F8" s="26">
        <v>0</v>
      </c>
      <c r="G8" s="26">
        <v>0</v>
      </c>
      <c r="H8" s="26">
        <f>0.062+0.0145</f>
        <v>0.0765</v>
      </c>
    </row>
    <row r="9" spans="1:8" ht="12.75">
      <c r="A9" s="36" t="s">
        <v>48</v>
      </c>
      <c r="B9" s="25">
        <f>SUBTOTAL(9,B6:B8)</f>
        <v>0</v>
      </c>
      <c r="C9" s="25">
        <f>SUBTOTAL(9,C6:C8)</f>
        <v>0</v>
      </c>
      <c r="D9" s="25">
        <f>SUBTOTAL(9,D6:D8)</f>
        <v>0</v>
      </c>
      <c r="F9" s="26"/>
      <c r="G9" s="26"/>
      <c r="H9" s="26"/>
    </row>
    <row r="10" spans="1:8" ht="12.75">
      <c r="A10" t="s">
        <v>43</v>
      </c>
      <c r="B10">
        <f>(B9/((1+F8)*F6))/2080</f>
        <v>0</v>
      </c>
      <c r="C10">
        <f>(C9/((1+G8)*G6))/2080</f>
        <v>0</v>
      </c>
      <c r="D10">
        <f>(D9/((1+H8)*H6))/2080</f>
        <v>0</v>
      </c>
      <c r="E10" t="s">
        <v>42</v>
      </c>
      <c r="F10" s="26"/>
      <c r="G10" s="26"/>
      <c r="H10" s="26"/>
    </row>
    <row r="11" spans="6:8" ht="12.75">
      <c r="F11" s="26"/>
      <c r="G11" s="26"/>
      <c r="H11" s="26"/>
    </row>
    <row r="12" spans="1:5" ht="12.75">
      <c r="A12" t="s">
        <v>4</v>
      </c>
      <c r="B12">
        <f>Materials*Units</f>
        <v>0</v>
      </c>
      <c r="C12">
        <f>Materials*Units</f>
        <v>0</v>
      </c>
      <c r="D12">
        <f>Materials*Units</f>
        <v>0</v>
      </c>
      <c r="E12" t="s">
        <v>34</v>
      </c>
    </row>
    <row r="13" spans="1:4" ht="12.75">
      <c r="A13" s="36" t="s">
        <v>51</v>
      </c>
      <c r="B13" s="25">
        <f>B9+B12</f>
        <v>0</v>
      </c>
      <c r="C13" s="25">
        <f>C9+C12</f>
        <v>0</v>
      </c>
      <c r="D13" s="25">
        <f>D9+D12</f>
        <v>0</v>
      </c>
    </row>
    <row r="14" spans="2:4" ht="12.75">
      <c r="B14" s="37"/>
      <c r="C14" s="37"/>
      <c r="D14" s="37"/>
    </row>
    <row r="15" spans="1:8" ht="12.75">
      <c r="A15" t="s">
        <v>18</v>
      </c>
      <c r="B15">
        <f>(B10/F15)*((1+F8)*F6)*2*2080</f>
        <v>0</v>
      </c>
      <c r="C15">
        <f>(C10/G15)*((1+G8)*G6)*2*2080</f>
        <v>0</v>
      </c>
      <c r="D15">
        <f>(D10/H15)*((1+H8)*H6)*2*2080</f>
        <v>0</v>
      </c>
      <c r="E15" t="s">
        <v>21</v>
      </c>
      <c r="F15">
        <v>8</v>
      </c>
      <c r="G15">
        <v>10</v>
      </c>
      <c r="H15">
        <v>12</v>
      </c>
    </row>
    <row r="16" spans="1:5" ht="12.75">
      <c r="A16" t="s">
        <v>44</v>
      </c>
      <c r="B16">
        <f>B15/(((1+F8)*F6)*2)/2080</f>
        <v>0</v>
      </c>
      <c r="C16">
        <f>C15/(((1+G8)*G6)*2)/2080</f>
        <v>0</v>
      </c>
      <c r="D16">
        <f>D15/(((1+H8)*H6)*2)/2080</f>
        <v>0</v>
      </c>
      <c r="E16" t="s">
        <v>60</v>
      </c>
    </row>
    <row r="17" spans="1:8" ht="12.75">
      <c r="A17" t="s">
        <v>19</v>
      </c>
      <c r="B17">
        <f>(B10+B16)*600*F17</f>
        <v>0</v>
      </c>
      <c r="C17">
        <f>(C10+C16)*600*G17</f>
        <v>0</v>
      </c>
      <c r="D17">
        <f>(D10+D16)*600*H17</f>
        <v>0</v>
      </c>
      <c r="E17" t="s">
        <v>20</v>
      </c>
      <c r="F17">
        <v>8</v>
      </c>
      <c r="G17">
        <v>8</v>
      </c>
      <c r="H17">
        <v>10</v>
      </c>
    </row>
    <row r="18" spans="1:8" ht="12.75">
      <c r="A18" t="s">
        <v>50</v>
      </c>
      <c r="B18">
        <f>(B9+B15+B17)*F18</f>
        <v>0</v>
      </c>
      <c r="C18">
        <f>(C9+C15+C17)*G18</f>
        <v>0</v>
      </c>
      <c r="D18">
        <f>(D9+D15+D17)*H18</f>
        <v>0</v>
      </c>
      <c r="E18" t="s">
        <v>45</v>
      </c>
      <c r="F18" s="31">
        <v>0.15</v>
      </c>
      <c r="G18" s="31">
        <v>0.15</v>
      </c>
      <c r="H18" s="31">
        <v>0.15</v>
      </c>
    </row>
    <row r="19" spans="1:8" ht="12.75">
      <c r="A19" s="36" t="s">
        <v>49</v>
      </c>
      <c r="B19" s="25">
        <f>B15+B17+B18</f>
        <v>0</v>
      </c>
      <c r="C19" s="25">
        <f>C15+C17+C18</f>
        <v>0</v>
      </c>
      <c r="D19" s="25">
        <f>D15+D17+D18</f>
        <v>0</v>
      </c>
      <c r="F19" s="31"/>
      <c r="G19" s="31"/>
      <c r="H19" s="31"/>
    </row>
    <row r="20" spans="1:8" ht="12.75">
      <c r="A20" s="36"/>
      <c r="B20" s="25"/>
      <c r="C20" s="25"/>
      <c r="D20" s="25"/>
      <c r="F20" s="31"/>
      <c r="G20" s="31"/>
      <c r="H20" s="31"/>
    </row>
    <row r="21" spans="1:8" ht="12.75">
      <c r="A21" s="36" t="s">
        <v>52</v>
      </c>
      <c r="B21" s="25">
        <f>B13+B19</f>
        <v>0</v>
      </c>
      <c r="C21" s="25">
        <f>C13+C19</f>
        <v>0</v>
      </c>
      <c r="D21" s="25">
        <f>D13+D19</f>
        <v>0</v>
      </c>
      <c r="F21" s="31"/>
      <c r="G21" s="31"/>
      <c r="H21" s="31"/>
    </row>
    <row r="22" spans="2:8" ht="12.75">
      <c r="B22" s="37"/>
      <c r="C22" s="37"/>
      <c r="D22" s="37"/>
      <c r="F22" s="31"/>
      <c r="G22" s="31"/>
      <c r="H22" s="31"/>
    </row>
    <row r="23" spans="1:8" ht="12.75">
      <c r="A23" t="s">
        <v>46</v>
      </c>
      <c r="B23">
        <f>F23*B$21</f>
        <v>0</v>
      </c>
      <c r="C23">
        <f>G23*C$21</f>
        <v>0</v>
      </c>
      <c r="D23">
        <f>H23*D$21</f>
        <v>0</v>
      </c>
      <c r="E23" t="s">
        <v>53</v>
      </c>
      <c r="F23" s="31">
        <v>0.17</v>
      </c>
      <c r="G23">
        <v>0</v>
      </c>
      <c r="H23">
        <v>0</v>
      </c>
    </row>
    <row r="24" spans="1:8" ht="12.75">
      <c r="A24" t="s">
        <v>47</v>
      </c>
      <c r="B24">
        <f>F24*B$21</f>
        <v>0</v>
      </c>
      <c r="C24">
        <f>G24*C$21</f>
        <v>0</v>
      </c>
      <c r="D24">
        <f>H24*D$21</f>
        <v>0</v>
      </c>
      <c r="E24" t="s">
        <v>54</v>
      </c>
      <c r="F24" s="31">
        <v>-0.13</v>
      </c>
      <c r="G24">
        <v>0</v>
      </c>
      <c r="H24">
        <v>0</v>
      </c>
    </row>
    <row r="25" spans="1:8" ht="12.75">
      <c r="A25" s="35" t="s">
        <v>38</v>
      </c>
      <c r="B25">
        <f>F25*Units</f>
        <v>0</v>
      </c>
      <c r="C25">
        <f>G25*Units</f>
        <v>0</v>
      </c>
      <c r="D25">
        <f>H25*Units</f>
        <v>0</v>
      </c>
      <c r="E25" t="s">
        <v>61</v>
      </c>
      <c r="F25">
        <f>0.1*(Weight/2.2)</f>
        <v>0</v>
      </c>
      <c r="G25">
        <v>0</v>
      </c>
      <c r="H25">
        <v>0</v>
      </c>
    </row>
    <row r="26" spans="1:8" ht="12.75">
      <c r="A26" t="s">
        <v>55</v>
      </c>
      <c r="B26">
        <f>B21*F26</f>
        <v>0</v>
      </c>
      <c r="C26">
        <f>C21*G26</f>
        <v>0</v>
      </c>
      <c r="D26">
        <f>D21*H26</f>
        <v>0</v>
      </c>
      <c r="E26" t="s">
        <v>62</v>
      </c>
      <c r="F26">
        <v>0.03</v>
      </c>
      <c r="G26">
        <v>0.01</v>
      </c>
      <c r="H26">
        <v>0</v>
      </c>
    </row>
    <row r="27" spans="1:8" ht="12.75">
      <c r="A27" t="s">
        <v>35</v>
      </c>
      <c r="B27" s="34" t="e">
        <f>F27</f>
        <v>#DIV/0!</v>
      </c>
      <c r="C27" s="34" t="str">
        <f>G27</f>
        <v>T</v>
      </c>
      <c r="D27" s="34" t="str">
        <f>H27</f>
        <v>T</v>
      </c>
      <c r="E27" t="s">
        <v>36</v>
      </c>
      <c r="F27" s="34" t="e">
        <f>IF(InputMode="Automatic",IF(Price/Weight&gt;=100,"A","O"),IF(InputMode="Air","A","O"))</f>
        <v>#DIV/0!</v>
      </c>
      <c r="G27" s="34" t="s">
        <v>37</v>
      </c>
      <c r="H27" s="34" t="s">
        <v>37</v>
      </c>
    </row>
    <row r="28" spans="1:8" ht="12.75">
      <c r="A28" s="35" t="s">
        <v>39</v>
      </c>
      <c r="B28" t="e">
        <f>F28*Units*Weight</f>
        <v>#DIV/0!</v>
      </c>
      <c r="C28">
        <f>G28*Units*Weight</f>
        <v>0</v>
      </c>
      <c r="D28">
        <v>0</v>
      </c>
      <c r="E28" t="s">
        <v>63</v>
      </c>
      <c r="F28" t="e">
        <f>IF(F27="a",2.5,0.5)</f>
        <v>#DIV/0!</v>
      </c>
      <c r="G28">
        <f>IF(G27="a",2.5,0.5)</f>
        <v>0.5</v>
      </c>
      <c r="H28">
        <f>IF(H27="a",2.5,0.5)</f>
        <v>0.5</v>
      </c>
    </row>
    <row r="29" spans="1:8" ht="12.75">
      <c r="A29" s="35" t="s">
        <v>56</v>
      </c>
      <c r="B29">
        <f>F29*12</f>
        <v>1800</v>
      </c>
      <c r="C29">
        <f>G29*12</f>
        <v>0</v>
      </c>
      <c r="D29">
        <f>H29*12</f>
        <v>0</v>
      </c>
      <c r="E29" t="s">
        <v>64</v>
      </c>
      <c r="F29">
        <v>150</v>
      </c>
      <c r="G29">
        <v>0</v>
      </c>
      <c r="H29">
        <v>0</v>
      </c>
    </row>
    <row r="30" spans="1:8" ht="12.75">
      <c r="A30" t="s">
        <v>82</v>
      </c>
      <c r="B30">
        <f>B21*F30</f>
        <v>0</v>
      </c>
      <c r="C30">
        <f>C21*G30</f>
        <v>0</v>
      </c>
      <c r="D30">
        <f>D21*H30</f>
        <v>0</v>
      </c>
      <c r="E30" t="s">
        <v>65</v>
      </c>
      <c r="F30" s="31">
        <f>Tariff</f>
        <v>0.1</v>
      </c>
      <c r="G30">
        <v>0</v>
      </c>
      <c r="H30">
        <v>0</v>
      </c>
    </row>
    <row r="31" spans="1:8" ht="12.75">
      <c r="A31" t="s">
        <v>57</v>
      </c>
      <c r="B31" t="e">
        <f>B21*0.2*F31</f>
        <v>#DIV/0!</v>
      </c>
      <c r="C31">
        <f>C21*0.2*G31</f>
        <v>0</v>
      </c>
      <c r="D31">
        <f>D21*0.2*H31</f>
        <v>0</v>
      </c>
      <c r="E31" t="s">
        <v>66</v>
      </c>
      <c r="F31" t="e">
        <f>IF(F27="A",10/360,30/360)</f>
        <v>#DIV/0!</v>
      </c>
      <c r="G31">
        <f>4/360</f>
        <v>0.011111111111111112</v>
      </c>
      <c r="H31">
        <v>0</v>
      </c>
    </row>
    <row r="32" spans="1:4" ht="12.75">
      <c r="A32" s="36" t="s">
        <v>68</v>
      </c>
      <c r="B32" s="25" t="e">
        <f>SUM(B22:B26,B28:B31)</f>
        <v>#DIV/0!</v>
      </c>
      <c r="C32" s="25">
        <f>SUM(C22:C26,C28:C31)</f>
        <v>0</v>
      </c>
      <c r="D32" s="25">
        <f>SUM(D22:D26,D28:D31)</f>
        <v>0</v>
      </c>
    </row>
    <row r="34" spans="1:4" ht="12.75">
      <c r="A34" s="21" t="s">
        <v>58</v>
      </c>
      <c r="B34" s="25" t="e">
        <f>B21+B32</f>
        <v>#DIV/0!</v>
      </c>
      <c r="C34" s="25">
        <f>C21+C32</f>
        <v>0</v>
      </c>
      <c r="D34" s="25">
        <f>D21+D32</f>
        <v>0</v>
      </c>
    </row>
    <row r="36" spans="1:6" ht="12.75">
      <c r="A36" t="s">
        <v>83</v>
      </c>
      <c r="F36" t="e">
        <f>IF(F27="A","Air","Ocean")</f>
        <v>#DIV/0!</v>
      </c>
    </row>
    <row r="37" ht="12.75">
      <c r="E37" t="e">
        <f>IF(Mode="Ocean","This mode has lower shipping costs, but higher depreciation and carrying costs.","This mode has higher shipping costs, but lower depreciation and carrying costs.")</f>
        <v>#DIV/0!</v>
      </c>
    </row>
    <row r="38" spans="2:5" ht="12.75">
      <c r="B38" t="s">
        <v>88</v>
      </c>
      <c r="E38" t="s">
        <v>89</v>
      </c>
    </row>
    <row r="39" spans="2:5" ht="12.75">
      <c r="B39" t="s">
        <v>86</v>
      </c>
      <c r="E39" t="s">
        <v>90</v>
      </c>
    </row>
    <row r="40" spans="2:5" ht="12.75">
      <c r="B40" t="s">
        <v>87</v>
      </c>
      <c r="E40" t="s">
        <v>96</v>
      </c>
    </row>
  </sheetData>
  <sheetProtection sheet="1" objects="1" scenarios="1" selectLockedCells="1"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"/>
    </sheetView>
  </sheetViews>
  <sheetFormatPr defaultColWidth="9.140625" defaultRowHeight="12.75"/>
  <cols>
    <col min="1" max="1" width="37.140625" style="0" customWidth="1"/>
    <col min="2" max="4" width="13.28125" style="0" customWidth="1"/>
  </cols>
  <sheetData>
    <row r="1" spans="1:4" ht="15">
      <c r="A1" s="49" t="s">
        <v>72</v>
      </c>
      <c r="B1" s="50"/>
      <c r="C1" s="50"/>
      <c r="D1" s="50"/>
    </row>
    <row r="2" spans="1:4" ht="15">
      <c r="A2" s="49">
        <f>Company</f>
        <v>0</v>
      </c>
      <c r="B2" s="50"/>
      <c r="C2" s="50"/>
      <c r="D2" s="50"/>
    </row>
    <row r="4" spans="1:4" ht="12.75">
      <c r="A4" s="51" t="str">
        <f>"Product: "&amp;Product</f>
        <v>Product: </v>
      </c>
      <c r="B4" s="50"/>
      <c r="C4" s="50"/>
      <c r="D4" s="50"/>
    </row>
    <row r="6" spans="1:4" ht="51.75" customHeight="1">
      <c r="A6" s="52" t="str">
        <f>"Following is a comparative summary of estimated costs for manufacturing "&amp;Product&amp;" in China, Mexico and the USA, based on the assumptions you entered in the Inputs sheet:"</f>
        <v>Following is a comparative summary of estimated costs for manufacturing  in China, Mexico and the USA, based on the assumptions you entered in the Inputs sheet:</v>
      </c>
      <c r="B6" s="52"/>
      <c r="C6" s="52"/>
      <c r="D6" s="52"/>
    </row>
    <row r="8" spans="1:4" ht="12.75">
      <c r="A8" s="22" t="s">
        <v>67</v>
      </c>
      <c r="B8" s="22" t="s">
        <v>6</v>
      </c>
      <c r="C8" s="22" t="s">
        <v>7</v>
      </c>
      <c r="D8" s="22" t="s">
        <v>73</v>
      </c>
    </row>
    <row r="9" spans="1:4" ht="12.75">
      <c r="A9" t="s">
        <v>76</v>
      </c>
      <c r="B9" s="53">
        <f>Calculations!B9</f>
        <v>0</v>
      </c>
      <c r="C9" s="53">
        <f>Calculations!C9</f>
        <v>0</v>
      </c>
      <c r="D9" s="53">
        <f>Calculations!D9</f>
        <v>0</v>
      </c>
    </row>
    <row r="10" spans="1:4" ht="12.75">
      <c r="A10" t="s">
        <v>77</v>
      </c>
      <c r="B10" s="53">
        <f>Calculations!B12</f>
        <v>0</v>
      </c>
      <c r="C10" s="53">
        <f>Calculations!C12</f>
        <v>0</v>
      </c>
      <c r="D10" s="53">
        <f>Calculations!D12</f>
        <v>0</v>
      </c>
    </row>
    <row r="11" spans="1:4" ht="12.75">
      <c r="A11" s="36" t="s">
        <v>51</v>
      </c>
      <c r="B11" s="54">
        <f>Calculations!B13</f>
        <v>0</v>
      </c>
      <c r="C11" s="54">
        <f>Calculations!C13</f>
        <v>0</v>
      </c>
      <c r="D11" s="54">
        <f>Calculations!D13</f>
        <v>0</v>
      </c>
    </row>
    <row r="12" spans="2:4" ht="12.75">
      <c r="B12" s="53"/>
      <c r="C12" s="53"/>
      <c r="D12" s="53"/>
    </row>
    <row r="13" spans="1:4" ht="12.75">
      <c r="A13" t="s">
        <v>78</v>
      </c>
      <c r="B13" s="53">
        <f>Calculations!B19</f>
        <v>0</v>
      </c>
      <c r="C13" s="53">
        <f>Calculations!C19</f>
        <v>0</v>
      </c>
      <c r="D13" s="53">
        <f>Calculations!D19</f>
        <v>0</v>
      </c>
    </row>
    <row r="14" spans="1:4" ht="12.75">
      <c r="A14" s="36" t="s">
        <v>79</v>
      </c>
      <c r="B14" s="54">
        <f>Calculations!B21</f>
        <v>0</v>
      </c>
      <c r="C14" s="54">
        <f>Calculations!C21</f>
        <v>0</v>
      </c>
      <c r="D14" s="54">
        <f>Calculations!D21</f>
        <v>0</v>
      </c>
    </row>
    <row r="15" spans="2:4" ht="12.75">
      <c r="B15" s="53"/>
      <c r="C15" s="53"/>
      <c r="D15" s="53"/>
    </row>
    <row r="16" spans="1:4" ht="12.75">
      <c r="A16" t="s">
        <v>81</v>
      </c>
      <c r="B16" s="53" t="e">
        <f>Calculations!B32</f>
        <v>#DIV/0!</v>
      </c>
      <c r="C16" s="53">
        <f>Calculations!C32</f>
        <v>0</v>
      </c>
      <c r="D16" s="53">
        <f>Calculations!D32</f>
        <v>0</v>
      </c>
    </row>
    <row r="17" spans="2:4" ht="12.75">
      <c r="B17" s="53"/>
      <c r="C17" s="53"/>
      <c r="D17" s="53"/>
    </row>
    <row r="18" spans="1:4" ht="13.5" thickBot="1">
      <c r="A18" s="48" t="s">
        <v>80</v>
      </c>
      <c r="B18" s="55" t="e">
        <f>Calculations!B34</f>
        <v>#DIV/0!</v>
      </c>
      <c r="C18" s="55">
        <f>Calculations!C34</f>
        <v>0</v>
      </c>
      <c r="D18" s="55">
        <f>Calculations!D34</f>
        <v>0</v>
      </c>
    </row>
    <row r="19" ht="13.5" thickTop="1"/>
    <row r="20" spans="1:4" ht="54" customHeight="1">
      <c r="A20" s="52" t="e">
        <f>IF(InputMode="Automatic",Calculations!E38,Calculations!E39)&amp;Mode&amp;". "&amp;ModeText&amp;IF(InputMode="Automatic",Calculations!E40,"")</f>
        <v>#DIV/0!</v>
      </c>
      <c r="B20" s="52"/>
      <c r="C20" s="52"/>
      <c r="D20" s="52"/>
    </row>
    <row r="22" spans="1:4" ht="27" customHeight="1">
      <c r="A22" s="45" t="s">
        <v>91</v>
      </c>
      <c r="B22" s="45"/>
      <c r="C22" s="45"/>
      <c r="D22" s="45"/>
    </row>
    <row r="23" spans="1:4" ht="12.75">
      <c r="A23" s="52" t="s">
        <v>92</v>
      </c>
      <c r="B23" s="52"/>
      <c r="C23" s="52"/>
      <c r="D23" s="52"/>
    </row>
    <row r="24" spans="1:4" ht="26.25" customHeight="1">
      <c r="A24" s="52" t="s">
        <v>93</v>
      </c>
      <c r="B24" s="52"/>
      <c r="C24" s="52"/>
      <c r="D24" s="52"/>
    </row>
    <row r="25" spans="1:4" ht="27" customHeight="1">
      <c r="A25" s="52" t="s">
        <v>94</v>
      </c>
      <c r="B25" s="52"/>
      <c r="C25" s="52"/>
      <c r="D25" s="52"/>
    </row>
    <row r="26" spans="1:4" ht="27" customHeight="1">
      <c r="A26" s="45" t="s">
        <v>95</v>
      </c>
      <c r="B26" s="45"/>
      <c r="C26" s="45"/>
      <c r="D26" s="45"/>
    </row>
    <row r="28" spans="1:4" ht="26.25" customHeight="1">
      <c r="A28" s="52" t="s">
        <v>97</v>
      </c>
      <c r="B28" s="52"/>
      <c r="C28" s="52"/>
      <c r="D28" s="52"/>
    </row>
  </sheetData>
  <sheetProtection sheet="1" objects="1" scenarios="1" selectLockedCells="1"/>
  <mergeCells count="8">
    <mergeCell ref="A23:D23"/>
    <mergeCell ref="A24:D24"/>
    <mergeCell ref="A25:D25"/>
    <mergeCell ref="A26:D26"/>
    <mergeCell ref="A6:D6"/>
    <mergeCell ref="A20:D20"/>
    <mergeCell ref="A22:D22"/>
    <mergeCell ref="A28:D28"/>
  </mergeCells>
  <printOptions horizontalCentered="1"/>
  <pageMargins left="1" right="1" top="1" bottom="1" header="0.5" footer="0.5"/>
  <pageSetup orientation="portrait" r:id="rId1"/>
  <headerFooter alignWithMargins="0">
    <oddFooter>&amp;L© Copyright 2004 Blackerby Associates, Inc.&amp;RVer. 1.0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Blackerby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Blackerby</dc:creator>
  <cp:keywords/>
  <dc:description/>
  <cp:lastModifiedBy>Phillip Blackerby</cp:lastModifiedBy>
  <cp:lastPrinted>2004-09-24T08:24:57Z</cp:lastPrinted>
  <dcterms:created xsi:type="dcterms:W3CDTF">2004-09-05T19:31:16Z</dcterms:created>
  <dcterms:modified xsi:type="dcterms:W3CDTF">2004-09-24T08:26:46Z</dcterms:modified>
  <cp:category/>
  <cp:version/>
  <cp:contentType/>
  <cp:contentStatus/>
</cp:coreProperties>
</file>